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<sst xmlns="http://schemas.openxmlformats.org/spreadsheetml/2006/main" count="197" uniqueCount="192">
  <si>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</si>
  <si>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</si>
  <si>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</si>
  <si>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</si>
  <si>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</si>
  <si>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</si>
  <si>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</si>
  <si>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</si>
  <si>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</si>
  <si>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</si>
  <si>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</si>
  <si>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</si>
  <si>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</si>
  <si>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</si>
  <si>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</si>
  <si>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</si>
  <si>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</si>
  <si>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</si>
  <si>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</si>
  <si>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</si>
  <si>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</si>
  <si>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</si>
  <si>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</si>
  <si>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</si>
  <si>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</si>
  <si>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</si>
  <si>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</si>
  <si>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</si>
  <si>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</si>
  <si>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</si>
  <si>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</si>
  <si>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</si>
  <si>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</si>
  <si>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</si>
  <si>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</si>
  <si>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</si>
  <si>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</si>
  <si>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</si>
  <si>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</si>
  <si>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</si>
  <si>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</si>
  <si>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</si>
  <si>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</si>
  <si>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</si>
  <si>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</si>
  <si>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</si>
  <si>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</si>
  <si>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</si>
  <si>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</si>
  <si>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</si>
  <si>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</si>
  <si>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</si>
  <si>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</si>
  <si>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</si>
  <si>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</si>
  <si>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</si>
  <si>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</si>
  <si>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</si>
  <si>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</si>
  <si>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</si>
  <si>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</si>
  <si>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</si>
  <si>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</si>
  <si>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</si>
  <si>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</si>
  <si>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</si>
  <si>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</si>
  <si>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</si>
  <si>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</si>
  <si>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</si>
  <si>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</si>
  <si>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</si>
  <si>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</si>
  <si>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</si>
  <si>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</si>
  <si>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</si>
  <si>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</si>
  <si>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</si>
  <si>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</si>
  <si>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</si>
  <si>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</si>
  <si>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</si>
  <si>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</si>
  <si>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</si>
  <si>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</si>
  <si>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</si>
  <si>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</si>
  <si>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</si>
  <si>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</si>
  <si>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</si>
  <si>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</si>
  <si>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</si>
  <si>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</si>
  <si>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</si>
  <si>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</si>
  <si>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</si>
  <si>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</si>
  <si>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</si>
  <si>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</si>
  <si>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</si>
  <si>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</si>
  <si>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</si>
  <si>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</si>
  <si>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</si>
  <si>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</si>
  <si>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</si>
  <si>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</si>
  <si>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</si>
  <si>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</si>
  <si>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</si>
  <si>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</si>
  <si>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</si>
  <si>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</si>
  <si>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</si>
  <si>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</si>
  <si>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</si>
  <si>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</si>
  <si>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</si>
  <si>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</si>
  <si>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</si>
  <si>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</si>
  <si>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</si>
  <si>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</si>
  <si>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</si>
  <si>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</si>
  <si>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</si>
  <si>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</si>
  <si>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</si>
  <si>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</si>
  <si>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</si>
  <si>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</si>
  <si>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</si>
  <si>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</si>
  <si>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</si>
  <si>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</si>
  <si>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</si>
  <si>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</si>
  <si>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</si>
  <si>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</si>
  <si>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</si>
  <si>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</si>
  <si>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</si>
  <si>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</si>
  <si>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</si>
  <si>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</si>
  <si>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</si>
  <si>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</si>
  <si>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</si>
  <si>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</si>
  <si>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</si>
  <si>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</si>
  <si>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</si>
  <si>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</si>
  <si>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</si>
  <si>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</si>
  <si>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</si>
  <si>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</si>
  <si>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</si>
  <si>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</si>
  <si>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</si>
  <si>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</si>
  <si>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</si>
  <si>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</si>
  <si>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</si>
  <si>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</si>
  <si>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</si>
  <si>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</si>
  <si>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</si>
  <si>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</si>
  <si>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</si>
  <si>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</si>
  <si>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</si>
  <si>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</si>
  <si>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</si>
  <si>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</si>
  <si>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</si>
  <si>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</si>
  <si>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</si>
  <si>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</si>
  <si>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</si>
  <si>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</si>
  <si>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</si>
  <si>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</si>
  <si>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</si>
  <si>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</si>
  <si>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</si>
  <si>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</si>
  <si>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</si>
  <si>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</si>
  <si>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</si>
  <si>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</si>
  <si>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15.07.2019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</si>
</sst>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51">
      <selection activeCell="A9" sqref="A9:AG9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6"/>
      <c r="AE1" s="196"/>
      <c r="AF1" s="196"/>
      <c r="AG1" s="196"/>
    </row>
    <row r="2" ht="18.75" hidden="1">
      <c r="B2" s="7"/>
    </row>
    <row r="3" spans="1:33" ht="33" customHeight="1">
      <c r="A3" s="205" t="s">
        <v>42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</row>
    <row r="4" spans="2:32" ht="15.75" customHeight="1">
      <c r="B4" s="7"/>
      <c r="AF4" s="117" t="s">
        <v>169</v>
      </c>
    </row>
    <row r="5" spans="1:33" ht="18.75" customHeight="1">
      <c r="A5" s="207" t="s">
        <v>34</v>
      </c>
      <c r="B5" s="209" t="s">
        <v>35</v>
      </c>
      <c r="AB5" s="192" t="s">
        <v>168</v>
      </c>
      <c r="AC5" s="192" t="s">
        <v>80</v>
      </c>
      <c r="AD5" s="194" t="s">
        <v>51</v>
      </c>
      <c r="AE5" s="61" t="s">
        <v>53</v>
      </c>
      <c r="AF5" s="197" t="s">
        <v>191</v>
      </c>
      <c r="AG5" s="194" t="s">
        <v>167</v>
      </c>
    </row>
    <row r="6" spans="1:33" ht="22.5" customHeight="1" thickBot="1">
      <c r="A6" s="208"/>
      <c r="B6" s="2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3"/>
      <c r="AC6" s="193"/>
      <c r="AD6" s="195"/>
      <c r="AE6" s="60" t="s">
        <v>52</v>
      </c>
      <c r="AF6" s="198"/>
      <c r="AG6" s="195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9" t="s">
        <v>170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2">AC10+AD10</f>
        <v>18487587.43</v>
      </c>
      <c r="AC10" s="85"/>
      <c r="AD10" s="137">
        <f>SUM(AD11:AD48)</f>
        <v>18487587.43</v>
      </c>
      <c r="AE10" s="137">
        <f>SUM(AE11:AE48)</f>
        <v>18487587.43</v>
      </c>
      <c r="AF10" s="137">
        <f>SUM(AF11:AF48)</f>
        <v>2287715.1399999997</v>
      </c>
      <c r="AG10" s="138">
        <f>AF10/AB10*100</f>
        <v>12.374330337379233</v>
      </c>
    </row>
    <row r="11" spans="1:33" ht="51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74"/>
      <c r="AG11" s="119">
        <f>AF11/AB11*100</f>
        <v>0</v>
      </c>
    </row>
    <row r="12" spans="1:33" ht="38.25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4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>AC14+AD14</f>
        <v>800000</v>
      </c>
      <c r="AC14" s="104"/>
      <c r="AD14" s="106">
        <v>800000</v>
      </c>
      <c r="AE14" s="92">
        <f t="shared" si="1"/>
        <v>800000</v>
      </c>
      <c r="AF14" s="174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2">
        <f t="shared" si="0"/>
        <v>162750</v>
      </c>
      <c r="AC16" s="66"/>
      <c r="AD16" s="106">
        <v>162750</v>
      </c>
      <c r="AE16" s="92">
        <f t="shared" si="1"/>
        <v>162750</v>
      </c>
      <c r="AF16" s="126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2">
        <f t="shared" si="0"/>
        <v>351750</v>
      </c>
      <c r="AC17" s="66"/>
      <c r="AD17" s="106">
        <v>351750</v>
      </c>
      <c r="AE17" s="92">
        <f t="shared" si="1"/>
        <v>351750</v>
      </c>
      <c r="AF17" s="126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2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136500</v>
      </c>
      <c r="AC19" s="66"/>
      <c r="AD19" s="106">
        <v>136500</v>
      </c>
      <c r="AE19" s="92">
        <f t="shared" si="3"/>
        <v>136500</v>
      </c>
      <c r="AF19" s="174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105000</v>
      </c>
      <c r="AC20" s="66"/>
      <c r="AD20" s="106">
        <v>105000</v>
      </c>
      <c r="AE20" s="92">
        <f t="shared" si="3"/>
        <v>105000</v>
      </c>
      <c r="AF20" s="126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3000</v>
      </c>
      <c r="AC21" s="66"/>
      <c r="AD21" s="106">
        <v>3000</v>
      </c>
      <c r="AE21" s="92">
        <f t="shared" si="3"/>
        <v>3000</v>
      </c>
      <c r="AF21" s="126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3000</v>
      </c>
      <c r="AC22" s="66"/>
      <c r="AD22" s="106">
        <v>3000</v>
      </c>
      <c r="AE22" s="92">
        <f t="shared" si="3"/>
        <v>3000</v>
      </c>
      <c r="AF22" s="126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2000</v>
      </c>
      <c r="AC23" s="66"/>
      <c r="AD23" s="106">
        <v>2000</v>
      </c>
      <c r="AE23" s="92">
        <f t="shared" si="3"/>
        <v>2000</v>
      </c>
      <c r="AF23" s="174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50000</v>
      </c>
      <c r="AC25" s="66"/>
      <c r="AD25" s="106">
        <v>50000</v>
      </c>
      <c r="AE25" s="92">
        <f t="shared" si="3"/>
        <v>50000</v>
      </c>
      <c r="AF25" s="174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63000</v>
      </c>
      <c r="AC32" s="66"/>
      <c r="AD32" s="106">
        <v>63000</v>
      </c>
      <c r="AE32" s="92">
        <f t="shared" si="3"/>
        <v>63000</v>
      </c>
      <c r="AF32" s="174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4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3"/>
        <v>63000</v>
      </c>
      <c r="AF35" s="174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63000</v>
      </c>
      <c r="AC36" s="66"/>
      <c r="AD36" s="106">
        <v>63000</v>
      </c>
      <c r="AE36" s="92">
        <f t="shared" si="3"/>
        <v>63000</v>
      </c>
      <c r="AF36" s="174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66150</v>
      </c>
      <c r="AC37" s="66"/>
      <c r="AD37" s="106">
        <v>66150</v>
      </c>
      <c r="AE37" s="92">
        <f t="shared" si="3"/>
        <v>66150</v>
      </c>
      <c r="AF37" s="126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66150</v>
      </c>
      <c r="AC38" s="66"/>
      <c r="AD38" s="106">
        <v>66150</v>
      </c>
      <c r="AE38" s="92">
        <f t="shared" si="3"/>
        <v>66150</v>
      </c>
      <c r="AF38" s="126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4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110250</v>
      </c>
      <c r="AC40" s="66"/>
      <c r="AD40" s="106">
        <v>110250</v>
      </c>
      <c r="AE40" s="92">
        <f t="shared" si="3"/>
        <v>110250</v>
      </c>
      <c r="AF40" s="174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37800</v>
      </c>
      <c r="AC41" s="66"/>
      <c r="AD41" s="106">
        <v>37800</v>
      </c>
      <c r="AE41" s="92">
        <f t="shared" si="3"/>
        <v>37800</v>
      </c>
      <c r="AF41" s="174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3000</v>
      </c>
      <c r="AC43" s="66"/>
      <c r="AD43" s="106">
        <v>3000</v>
      </c>
      <c r="AE43" s="92">
        <f t="shared" si="3"/>
        <v>3000</v>
      </c>
      <c r="AF43" s="126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241750</v>
      </c>
      <c r="AC44" s="66"/>
      <c r="AD44" s="106">
        <v>241750</v>
      </c>
      <c r="AE44" s="92">
        <f t="shared" si="3"/>
        <v>241750</v>
      </c>
      <c r="AF44" s="126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5000</v>
      </c>
      <c r="AC45" s="66"/>
      <c r="AD45" s="106">
        <v>5000</v>
      </c>
      <c r="AE45" s="92">
        <f t="shared" si="3"/>
        <v>5000</v>
      </c>
      <c r="AF45" s="126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123000</v>
      </c>
      <c r="AC46" s="66"/>
      <c r="AD46" s="106">
        <v>123000</v>
      </c>
      <c r="AE46" s="92">
        <f t="shared" si="3"/>
        <v>123000</v>
      </c>
      <c r="AF46" s="126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2">
        <f t="shared" si="0"/>
        <v>123000</v>
      </c>
      <c r="AC47" s="63"/>
      <c r="AD47" s="106">
        <v>123000</v>
      </c>
      <c r="AE47" s="92">
        <f t="shared" si="3"/>
        <v>123000</v>
      </c>
      <c r="AF47" s="126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2">
        <f t="shared" si="0"/>
        <v>25000</v>
      </c>
      <c r="AC48" s="74"/>
      <c r="AD48" s="106">
        <v>25000</v>
      </c>
      <c r="AE48" s="92">
        <f t="shared" si="3"/>
        <v>25000</v>
      </c>
      <c r="AF48" s="126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20">
        <f t="shared" si="2"/>
        <v>10.806203072339956</v>
      </c>
    </row>
    <row r="50" spans="1:33" ht="51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7">
        <f>AD85</f>
        <v>700000</v>
      </c>
      <c r="AE51" s="137">
        <f>AE85</f>
        <v>700000</v>
      </c>
      <c r="AF51" s="59">
        <f>AF52+AF58+AF66+AF70+AF77+AF82+AF85+AF90+AF92+AF95+AF96+AF99</f>
        <v>40685274.93000001</v>
      </c>
      <c r="AG51" s="159">
        <f t="shared" si="2"/>
        <v>48.17744881713581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10140115.48</v>
      </c>
      <c r="AG52" s="122">
        <f t="shared" si="2"/>
        <v>47.8616764215582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3">
        <f>324175+336167+149658+420490+413155+499445</f>
        <v>2143090</v>
      </c>
      <c r="AG53" s="158">
        <f t="shared" si="2"/>
        <v>41.66162847164037</v>
      </c>
    </row>
    <row r="54" spans="1:33" ht="1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7">
        <f>2603768.82+1149494.03+1033722.65+872286.13+677084.69</f>
        <v>6336356.32</v>
      </c>
      <c r="AG54" s="158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3">
        <f>30677+35118+29145+31188+40136.16+33458.25+5197.54+29845+22663.11+5197.54+27845+3200+21873.19+5197.54+27609.37+26414.39+3200+5194.62+34526</f>
        <v>417685.70999999996</v>
      </c>
      <c r="AG55" s="158">
        <f t="shared" si="2"/>
        <v>47.97125416331687</v>
      </c>
    </row>
    <row r="56" spans="1:33" ht="38.2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3">
        <f>45438.97+44255.69+37484.28+40935.59+44353.81+42750.1+40647.87+52921.26+44937.87+41673.6+57277.65+61528.78+51686.06+58295.5</f>
        <v>664187.03</v>
      </c>
      <c r="AG56" s="158">
        <f t="shared" si="2"/>
        <v>41.77014212942582</v>
      </c>
    </row>
    <row r="57" spans="1:33" ht="1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3">
        <f>100963.54+129283.26+160067.74+105390.88+83091</f>
        <v>578796.4199999999</v>
      </c>
      <c r="AG57" s="158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6847242.609999999</v>
      </c>
      <c r="AG58" s="122">
        <f t="shared" si="2"/>
        <v>58.13017310071673</v>
      </c>
    </row>
    <row r="59" spans="1:33" ht="1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7">
        <f>159420+157905.51+548500+548500+573500</f>
        <v>1987825.51</v>
      </c>
      <c r="AG59" s="158">
        <f t="shared" si="2"/>
        <v>52.74140091122217</v>
      </c>
    </row>
    <row r="60" spans="1:33" ht="1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7">
        <v>119988</v>
      </c>
      <c r="AG60" s="158">
        <f t="shared" si="2"/>
        <v>99.99</v>
      </c>
    </row>
    <row r="61" spans="1:33" ht="1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7">
        <f>186900+96800+90100+96800</f>
        <v>470600</v>
      </c>
      <c r="AG61" s="158">
        <f t="shared" si="2"/>
        <v>49.536842105263155</v>
      </c>
    </row>
    <row r="62" spans="1:33" ht="15">
      <c r="A62" s="11"/>
      <c r="B62" s="188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7">
        <f>50000+80000+80000</f>
        <v>210000</v>
      </c>
      <c r="AG62" s="158">
        <f t="shared" si="2"/>
        <v>52.5</v>
      </c>
    </row>
    <row r="63" spans="1:37" ht="57" customHeight="1">
      <c r="A63" s="11"/>
      <c r="B63" s="188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3">
        <f>334500+599412+766710+184408-382500+487050+229400+50115+449125+390683+392211.1+120790</f>
        <v>3621904.1</v>
      </c>
      <c r="AG63" s="158">
        <f t="shared" si="2"/>
        <v>81.57166086731304</v>
      </c>
      <c r="AI63" s="190"/>
      <c r="AJ63" s="190"/>
      <c r="AK63" s="190"/>
    </row>
    <row r="64" spans="1:33" ht="15">
      <c r="A64" s="11"/>
      <c r="B64" s="189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8">
        <f t="shared" si="2"/>
        <v>0</v>
      </c>
    </row>
    <row r="65" spans="1:33" ht="25.5">
      <c r="A65" s="11"/>
      <c r="B65" s="189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</f>
        <v>436925</v>
      </c>
      <c r="AG65" s="158">
        <f t="shared" si="2"/>
        <v>21.84625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717061.25</v>
      </c>
      <c r="AG66" s="122">
        <f t="shared" si="2"/>
        <v>38.011870671019196</v>
      </c>
    </row>
    <row r="67" spans="1:33" ht="1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4">
        <f>339880.61+247787.62</f>
        <v>587668.23</v>
      </c>
      <c r="AG67" s="158">
        <f t="shared" si="2"/>
        <v>42.763610762429735</v>
      </c>
    </row>
    <row r="68" spans="1:33" ht="25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4">
        <f>47069.11+47069.11</f>
        <v>94138.22</v>
      </c>
      <c r="AG68" s="158">
        <f t="shared" si="2"/>
        <v>39.507726269315675</v>
      </c>
    </row>
    <row r="69" spans="1:33" ht="1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4">
        <v>35254.8</v>
      </c>
      <c r="AG69" s="158">
        <f t="shared" si="2"/>
        <v>12.870896020970315</v>
      </c>
    </row>
    <row r="70" spans="1:33" ht="14.2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2422092.1599999997</v>
      </c>
      <c r="AG70" s="122">
        <f t="shared" si="2"/>
        <v>48.72242590630925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3">
        <f>943292.69+110239.17+42262.5+25763.97+117826.99+10236.13+29552.79</f>
        <v>1279174.2399999998</v>
      </c>
      <c r="AG71" s="158">
        <f t="shared" si="2"/>
        <v>42.0194938638215</v>
      </c>
    </row>
    <row r="72" spans="1:33" ht="1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3">
        <f>382500+77500</f>
        <v>460000</v>
      </c>
      <c r="AG72" s="158">
        <f t="shared" si="2"/>
        <v>92</v>
      </c>
    </row>
    <row r="73" spans="1:33" ht="51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3">
        <f>14937.5+3286.25+67768.09+13945.14+18952.7+62004+18952.7+70935.29+19701.87+6615+74549.96+19701.87+76630.02+19701.87+72270.18+30661.48</f>
        <v>590613.9199999999</v>
      </c>
      <c r="AG73" s="158">
        <f t="shared" si="2"/>
        <v>44.871293988938184</v>
      </c>
    </row>
    <row r="74" spans="1:33" ht="38.2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6">
        <f>44770</f>
        <v>44770</v>
      </c>
      <c r="AG74" s="158">
        <f t="shared" si="2"/>
        <v>100</v>
      </c>
    </row>
    <row r="75" spans="1:33" ht="1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5">
        <f>34298.08+7674.14</f>
        <v>41972.22</v>
      </c>
      <c r="AG75" s="158">
        <f t="shared" si="2"/>
        <v>76.87782987764672</v>
      </c>
    </row>
    <row r="76" spans="1:33" ht="1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7">
        <f>1096.45+1623.08+725.56+343.59+788.59+984.51</f>
        <v>5561.78</v>
      </c>
      <c r="AG76" s="158">
        <f aca="true" t="shared" si="9" ref="AG76:AG117">AF76/AB76*100</f>
        <v>48.959330985915486</v>
      </c>
    </row>
    <row r="77" spans="1:33" ht="14.2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10015101.25</v>
      </c>
      <c r="AG77" s="122">
        <f t="shared" si="9"/>
        <v>41.001252541826794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v>192232.6</v>
      </c>
      <c r="AG78" s="158">
        <f t="shared" si="9"/>
        <v>5.602276668230687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8">
        <f t="shared" si="9"/>
        <v>99.70927374301675</v>
      </c>
    </row>
    <row r="80" spans="1:33" ht="27.75" customHeight="1">
      <c r="A80" s="11"/>
      <c r="B80" s="22" t="s">
        <v>60</v>
      </c>
      <c r="AB80" s="163">
        <f>AC80+AD80</f>
        <v>20000000</v>
      </c>
      <c r="AC80" s="77">
        <v>20000000</v>
      </c>
      <c r="AD80" s="164"/>
      <c r="AE80" s="77"/>
      <c r="AF80" s="165">
        <f>2564498.56+788337.15+1768939.39+804063.36+592442.11+804063.36+804063.36+804063.36</f>
        <v>8930470.65</v>
      </c>
      <c r="AG80" s="166">
        <f>AF80/AB80*100</f>
        <v>44.652353250000004</v>
      </c>
    </row>
    <row r="81" spans="1:33" ht="51">
      <c r="A81" s="11"/>
      <c r="B81" s="162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8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7">
        <f t="shared" si="0"/>
        <v>994592.46</v>
      </c>
      <c r="AC82" s="167">
        <f>SUM(AC83:AC84)</f>
        <v>994592.46</v>
      </c>
      <c r="AD82" s="168"/>
      <c r="AE82" s="167"/>
      <c r="AF82" s="169">
        <f>AF83+AF84</f>
        <v>741568.01</v>
      </c>
      <c r="AG82" s="170">
        <f t="shared" si="9"/>
        <v>74.55998711271148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3">
        <f>80937.24+20234.31+20234.31+23108.63+22431.99+23108.63+23108.63+23108.63+23108.63+23108.63+23968.48</f>
        <v>306458.11</v>
      </c>
      <c r="AG83" s="158">
        <f t="shared" si="9"/>
        <v>54.81349363931683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3">
        <f>165041+110068.9+160000</f>
        <v>435109.9</v>
      </c>
      <c r="AG84" s="158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8471903.94</v>
      </c>
      <c r="AG85" s="122">
        <f t="shared" si="9"/>
        <v>51.302287050278714</v>
      </c>
    </row>
    <row r="86" spans="1:33" ht="38.25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8">
        <f>6806669.74+69763.78+7408.62+85567.68+110059.99+350220.29+195200</f>
        <v>7624890.100000001</v>
      </c>
      <c r="AG86" s="158">
        <f t="shared" si="9"/>
        <v>51.2253818343099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8">
        <f>145332+51839.42+77926.65+65541.63+5958.33+61072.69+5595.78+29990.1+31120+19345.66+1273.54</f>
        <v>494995.79999999993</v>
      </c>
      <c r="AG87" s="158">
        <f t="shared" si="9"/>
        <v>55.07835596855993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3"/>
      <c r="AG88" s="158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5">
        <f>AD89</f>
        <v>700000</v>
      </c>
      <c r="AC89" s="20"/>
      <c r="AD89" s="18">
        <v>700000</v>
      </c>
      <c r="AE89" s="77">
        <v>700000</v>
      </c>
      <c r="AF89" s="146">
        <v>352018.04</v>
      </c>
      <c r="AG89" s="158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2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8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1255092.9200000002</v>
      </c>
      <c r="AG92" s="158">
        <f t="shared" si="9"/>
        <v>56.79078962312259</v>
      </c>
    </row>
    <row r="93" spans="1:33" ht="25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4">
        <f>598673.81+461491.26+118552.34+62088.55</f>
        <v>1240805.9600000002</v>
      </c>
      <c r="AG93" s="158">
        <f t="shared" si="9"/>
        <v>58.80516144564839</v>
      </c>
    </row>
    <row r="94" spans="1:33" ht="14.2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4">
        <f>1533.37+3783.47+2147.3+4585.69+1619.99+617.14</f>
        <v>14286.96</v>
      </c>
      <c r="AG94" s="158">
        <f t="shared" si="9"/>
        <v>14.286959999999999</v>
      </c>
    </row>
    <row r="95" spans="1:33" ht="14.2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5">
        <f>13200+29766</f>
        <v>42966</v>
      </c>
      <c r="AG95" s="119">
        <f t="shared" si="9"/>
        <v>18.680869565217392</v>
      </c>
    </row>
    <row r="96" spans="1:33" ht="14.2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2">
        <f t="shared" si="9"/>
        <v>26.539218086498444</v>
      </c>
    </row>
    <row r="97" spans="1:33" ht="14.2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8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8">
        <f t="shared" si="9"/>
        <v>15.330206653964531</v>
      </c>
    </row>
    <row r="99" spans="1:33" ht="14.2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2">
        <f t="shared" si="9"/>
        <v>26.45887281035796</v>
      </c>
    </row>
    <row r="100" spans="1:33" ht="1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91">
        <v>622.33</v>
      </c>
      <c r="AG100" s="158">
        <f t="shared" si="9"/>
        <v>25.15481002425222</v>
      </c>
    </row>
    <row r="101" spans="1:33" ht="1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91">
        <v>72.48</v>
      </c>
      <c r="AG101" s="158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1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1.5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314954.02</v>
      </c>
      <c r="AG104" s="118">
        <f t="shared" si="9"/>
        <v>6.870994498038755</v>
      </c>
    </row>
    <row r="105" spans="1:33" ht="14.2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7">
        <f>AF106</f>
        <v>314954.02</v>
      </c>
      <c r="AG105" s="122">
        <f t="shared" si="9"/>
        <v>29.059624291856583</v>
      </c>
    </row>
    <row r="106" spans="1:33" ht="51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6">
        <f>109655.91+23259.68+27706.63+7350+18352.85+22641.26+10396+21237.21+24907.67+7350+20122.36+21974.45</f>
        <v>314954.02</v>
      </c>
      <c r="AG106" s="119">
        <f t="shared" si="9"/>
        <v>38.323966318658584</v>
      </c>
    </row>
    <row r="107" spans="1:33" ht="38.2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7"/>
      <c r="AD108" s="150">
        <f>50000+140000</f>
        <v>190000</v>
      </c>
      <c r="AE108" s="150">
        <f>AD108</f>
        <v>190000</v>
      </c>
      <c r="AF108" s="37"/>
      <c r="AG108" s="119">
        <f t="shared" si="9"/>
        <v>0</v>
      </c>
    </row>
    <row r="109" spans="1:33" ht="25.5">
      <c r="A109" s="171" t="s">
        <v>175</v>
      </c>
      <c r="B109" s="176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8">
        <f>AC109</f>
        <v>3500000</v>
      </c>
      <c r="AC109" s="172">
        <v>3500000</v>
      </c>
      <c r="AD109" s="109"/>
      <c r="AE109" s="109"/>
      <c r="AF109" s="149"/>
      <c r="AG109" s="122">
        <f t="shared" si="9"/>
        <v>0</v>
      </c>
    </row>
    <row r="110" spans="1:33" ht="141.75">
      <c r="A110" s="179" t="s">
        <v>184</v>
      </c>
      <c r="B110" s="180" t="s">
        <v>188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4">
        <f>AB111+AB112</f>
        <v>3572000</v>
      </c>
      <c r="AC110" s="184">
        <f>AC111+AC112</f>
        <v>3572000</v>
      </c>
      <c r="AD110" s="185"/>
      <c r="AE110" s="185"/>
      <c r="AF110" s="187">
        <f>AF111+AF112</f>
        <v>1173546.8900000001</v>
      </c>
      <c r="AG110" s="118">
        <f>AG111+AG112</f>
        <v>65.49574783715013</v>
      </c>
    </row>
    <row r="111" spans="1:33" ht="76.5">
      <c r="A111" s="129" t="s">
        <v>131</v>
      </c>
      <c r="B111" s="183" t="s">
        <v>189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>
        <f>AC111</f>
        <v>2000000</v>
      </c>
      <c r="AC111" s="57">
        <v>2000000</v>
      </c>
      <c r="AD111" s="57"/>
      <c r="AE111" s="57"/>
      <c r="AF111" s="186">
        <f>325955+346726</f>
        <v>672681</v>
      </c>
      <c r="AG111" s="122">
        <f t="shared" si="9"/>
        <v>33.63405</v>
      </c>
    </row>
    <row r="112" spans="1:33" ht="76.5">
      <c r="A112" s="129" t="s">
        <v>185</v>
      </c>
      <c r="B112" s="183" t="s">
        <v>190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>
        <f>AC112</f>
        <v>1572000</v>
      </c>
      <c r="AC112" s="57">
        <v>1572000</v>
      </c>
      <c r="AD112" s="57"/>
      <c r="AE112" s="57"/>
      <c r="AF112" s="186">
        <f>148901.64+155926.52+196037.73</f>
        <v>500865.89</v>
      </c>
      <c r="AG112" s="122">
        <f t="shared" si="9"/>
        <v>31.86169783715013</v>
      </c>
    </row>
    <row r="113" spans="1:33" ht="48.75" customHeight="1">
      <c r="A113" s="28" t="s">
        <v>137</v>
      </c>
      <c r="B113" s="182" t="s">
        <v>74</v>
      </c>
      <c r="C113" s="173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3">
        <f>AC114</f>
        <v>16829251.08</v>
      </c>
      <c r="AD113" s="161"/>
      <c r="AE113" s="69"/>
      <c r="AF113" s="160">
        <f>AF114</f>
        <v>9761914.040000001</v>
      </c>
      <c r="AG113" s="118">
        <f t="shared" si="9"/>
        <v>58.00563550686536</v>
      </c>
    </row>
    <row r="114" spans="1:33" ht="51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1.5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1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3" t="s">
        <v>177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f>AC117+AD117</f>
        <v>158477997.39</v>
      </c>
      <c r="AC117" s="155">
        <f>AC115+AC113+AC104+AC102+AC51+AC49+AC10+AC110</f>
        <v>133579145.96</v>
      </c>
      <c r="AD117" s="155">
        <f>AD115+AD113+AD104+AD102+AD51+AD49+AD10+AD110</f>
        <v>24898851.43</v>
      </c>
      <c r="AE117" s="155">
        <f>AE115+AE113+AE104+AE102+AE51+AE49+AE10+AE110</f>
        <v>24898851.43</v>
      </c>
      <c r="AF117" s="155">
        <f>AF115+AF113+AF104+AF102+AF51+AF49+AF10+AF110</f>
        <v>54820044.02000001</v>
      </c>
      <c r="AG117" s="156">
        <f t="shared" si="9"/>
        <v>34.59158048614967</v>
      </c>
    </row>
    <row r="118" spans="1:33" ht="15.75" customHeight="1">
      <c r="A118" s="202" t="s">
        <v>171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4"/>
    </row>
    <row r="119" spans="1:33" ht="18" customHeight="1">
      <c r="A119" s="139" t="s">
        <v>41</v>
      </c>
      <c r="B119" s="140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1">
        <f>AB120</f>
        <v>300000</v>
      </c>
      <c r="AC119" s="142"/>
      <c r="AD119" s="142">
        <f>AD120</f>
        <v>300000</v>
      </c>
      <c r="AE119" s="142">
        <f>AE120</f>
        <v>300000</v>
      </c>
      <c r="AF119" s="143"/>
      <c r="AG119" s="144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1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54820044.02000001</v>
      </c>
      <c r="AG121" s="118">
        <f>AF121/AB121*100</f>
        <v>34.52622209697465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.7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.7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.75">
      <c r="AD147" s="81"/>
    </row>
    <row r="148" ht="12.75">
      <c r="AD148" s="82"/>
    </row>
    <row r="149" ht="15.75">
      <c r="AD149" s="81"/>
    </row>
    <row r="150" ht="12.75">
      <c r="AD150" s="33"/>
    </row>
    <row r="151" ht="12.75">
      <c r="AD151" s="33"/>
    </row>
    <row r="152" ht="12.75">
      <c r="AD152" s="33"/>
    </row>
    <row r="153" ht="15.75">
      <c r="AD153" s="81"/>
    </row>
    <row r="154" ht="12.75">
      <c r="AD154" s="82"/>
    </row>
    <row r="155" ht="12.75">
      <c r="AD155" s="33"/>
    </row>
    <row r="158" ht="18.75">
      <c r="AD158" s="4"/>
    </row>
  </sheetData>
  <sheetProtection/>
  <mergeCells count="12"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2019-06-24T06:41:47Z</cp:lastPrinted>
  <dcterms:created xsi:type="dcterms:W3CDTF">2014-01-17T10:52:16Z</dcterms:created>
  <dcterms:modified xsi:type="dcterms:W3CDTF">2019-07-15T07:40:42Z</dcterms:modified>
  <cp:category/>
  <cp:version/>
  <cp:contentType/>
  <cp:contentStatus/>
</cp:coreProperties>
</file>